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<sst xmlns="http://schemas.openxmlformats.org/spreadsheetml/2006/main" count="1100" uniqueCount="400">
  <si>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</si>
  <si>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</si>
  <si>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</si>
  <si>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</si>
  <si>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</si>
  <si>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</si>
  <si>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</si>
  <si>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</si>
  <si>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</si>
  <si>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</si>
  <si>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</si>
  <si>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</si>
  <si>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</si>
  <si>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</si>
  <si>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</si>
  <si>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</si>
  <si>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</si>
  <si>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</si>
  <si>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</si>
  <si>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</si>
  <si>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</si>
  <si>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</si>
  <si>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</si>
  <si>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</si>
  <si>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</si>
  <si>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</si>
  <si>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</si>
  <si>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</si>
  <si>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</si>
  <si>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</si>
  <si>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</si>
  <si>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</si>
  <si>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</si>
  <si>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</si>
  <si>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</si>
  <si>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</si>
  <si>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</si>
  <si>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</si>
  <si>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</si>
  <si>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</si>
  <si>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</si>
  <si>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</si>
  <si>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</si>
  <si>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</si>
  <si>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</si>
  <si>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</si>
  <si>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</si>
  <si>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</si>
  <si>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</si>
  <si>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</si>
  <si>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</si>
  <si>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</si>
  <si>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</si>
  <si>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</si>
  <si>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</si>
  <si>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</si>
  <si>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</si>
  <si>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</si>
  <si>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</si>
  <si>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</si>
  <si>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</si>
  <si>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</si>
  <si>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</si>
  <si>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</si>
  <si>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</si>
  <si>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</si>
  <si>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</si>
  <si>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</si>
  <si>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</si>
  <si>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</si>
  <si>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</si>
  <si>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</si>
  <si>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</si>
  <si>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</si>
  <si>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</si>
  <si>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</si>
  <si>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</si>
  <si>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</si>
  <si>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</si>
  <si>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</si>
  <si>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</si>
  <si>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</si>
  <si>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</si>
  <si>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</si>
  <si>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</si>
  <si>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</si>
  <si>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</si>
  <si>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</si>
  <si>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</si>
  <si>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</si>
  <si>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</si>
  <si>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</si>
  <si>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</si>
  <si>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</si>
  <si>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</si>
  <si>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</si>
  <si>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</si>
  <si>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</si>
  <si>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</si>
  <si>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</si>
  <si>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</si>
  <si>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</si>
  <si>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</si>
  <si>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</si>
  <si>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</si>
  <si>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</si>
  <si>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</si>
  <si>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</si>
  <si>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</si>
  <si>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</si>
  <si>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</si>
  <si>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</si>
  <si>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</si>
  <si>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</si>
  <si>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</si>
  <si>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</si>
  <si>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</si>
  <si>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</si>
  <si>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</si>
  <si>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</si>
  <si>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</si>
  <si>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</si>
  <si>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</si>
  <si>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</si>
  <si>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</si>
  <si>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</si>
  <si>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</si>
  <si>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</si>
  <si>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</si>
  <si>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</si>
  <si>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</si>
  <si>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</si>
  <si>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</si>
  <si>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</si>
  <si>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</si>
  <si>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</si>
  <si>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</si>
  <si>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</si>
  <si>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</si>
  <si>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</si>
  <si>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</si>
  <si>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</si>
  <si>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</si>
  <si>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</si>
  <si>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</si>
  <si>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</si>
  <si>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</si>
  <si>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</si>
  <si>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</si>
  <si>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</si>
  <si>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</si>
  <si>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</si>
  <si>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</si>
  <si>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</si>
  <si>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</si>
  <si>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</si>
  <si>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</si>
  <si>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</si>
  <si>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</si>
  <si>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</si>
  <si>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</si>
  <si>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</si>
  <si>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</si>
  <si>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</si>
  <si>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</si>
  <si>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</si>
  <si>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</si>
  <si>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</si>
  <si>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</si>
  <si>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</si>
  <si>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</si>
  <si>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</si>
  <si>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</si>
  <si>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</si>
  <si>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</si>
  <si>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</si>
  <si>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</si>
  <si>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</si>
  <si>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</si>
  <si>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</si>
  <si>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</si>
  <si>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</si>
  <si>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</si>
  <si>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</si>
  <si>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</si>
  <si>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</si>
  <si>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</si>
  <si>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</si>
  <si>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</si>
  <si>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</si>
  <si>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</si>
  <si>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</si>
  <si>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</si>
  <si>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</si>
  <si>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</si>
  <si>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</si>
  <si>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</si>
  <si>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</si>
  <si>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</si>
  <si>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</si>
  <si>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</si>
  <si>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</si>
  <si>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</si>
  <si>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</si>
  <si>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</si>
  <si>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</si>
  <si>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</si>
  <si>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</si>
  <si>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</si>
  <si>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</si>
  <si>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</si>
  <si>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</si>
  <si>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</si>
  <si>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</si>
  <si>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</si>
  <si>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</si>
  <si>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</si>
  <si>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</si>
  <si>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</si>
  <si>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</si>
  <si>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</si>
  <si>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</si>
  <si>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</si>
  <si>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</si>
  <si>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</si>
  <si>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</si>
  <si>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</si>
  <si>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</si>
  <si>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</si>
  <si>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</si>
  <si>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</si>
  <si>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</si>
  <si>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</si>
  <si>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</si>
  <si>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</si>
  <si>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#Greenchemicals: The next industrial revolution? https://t.co/Mgm0yFwsiT https://t.co/pbSz4Dy2oY</t>
  </si>
  <si>
    <t>earthsky.org</t>
  </si>
  <si>
    <t>packagingeurope.com</t>
  </si>
  <si>
    <t>gogreen greenearthsolutions greenplates greenchemicals</t>
  </si>
  <si>
    <t>wastetreat greenchemicals chemistryforthefuture</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</si>
  <si>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</si>
  <si>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</si>
  <si>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</si>
  <si>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</si>
  <si>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</si>
  <si>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t>
  </si>
  <si>
    <t>07:08:14</t>
  </si>
  <si>
    <t>18:00:33</t>
  </si>
  <si>
    <t>18:03:43</t>
  </si>
  <si>
    <t>17:50:36</t>
  </si>
  <si>
    <t>17:57:49</t>
  </si>
  <si>
    <t>14:35:15</t>
  </si>
  <si>
    <t>20:27:14</t>
  </si>
  <si>
    <t>10:26:08</t>
  </si>
  <si>
    <t>13:38:04</t>
  </si>
  <si>
    <t>1517399863771729924</t>
  </si>
  <si>
    <t>1514664925033029641</t>
  </si>
  <si>
    <t>1515028107752845319</t>
  </si>
  <si>
    <t>1517199134285082627</t>
  </si>
  <si>
    <t>1517563336887574529</t>
  </si>
  <si>
    <t>1517512362940637186</t>
  </si>
  <si>
    <t>1517600939091238913</t>
  </si>
  <si>
    <t>1518174443939393537</t>
  </si>
  <si>
    <t>1517135583444840449</t>
  </si>
  <si>
    <t>1518174440814571520</t>
  </si>
  <si>
    <t/>
  </si>
  <si>
    <t>1138359992086540288</t>
  </si>
  <si>
    <t>en</t>
  </si>
  <si>
    <t>tr</t>
  </si>
  <si>
    <t>und</t>
  </si>
  <si>
    <t>Zoho Social</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</si>
  <si>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</si>
  <si>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</si>
  <si>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</si>
  <si>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</si>
  <si>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</si>
  <si>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</si>
  <si>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</si>
  <si>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</si>
  <si>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</si>
  <si>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</si>
  <si>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</si>
  <si>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</si>
  <si>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</si>
  <si>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</si>
  <si>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</si>
  <si>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</si>
  <si>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</si>
  <si>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</si>
  <si>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</si>
  <si>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</si>
  <si>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</si>
  <si>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</si>
  <si>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</si>
  <si>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</si>
  <si>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</si>
  <si>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</si>
  <si>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</si>
  <si>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</si>
  <si>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</si>
  <si>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</si>
  <si>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</si>
  <si>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</si>
  <si>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</si>
  <si>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</si>
  <si>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BluePallet</t>
  </si>
  <si>
    <t>1254430678155960322</t>
  </si>
  <si>
    <t>954301852404932608</t>
  </si>
  <si>
    <t>1590037975</t>
  </si>
  <si>
    <t>18704894</t>
  </si>
  <si>
    <t>908619365628633088</t>
  </si>
  <si>
    <t>2734532367</t>
  </si>
  <si>
    <t>3831062352</t>
  </si>
  <si>
    <t>863862622357041153</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</si>
  <si>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</si>
  <si>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</si>
  <si>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</si>
  <si>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</si>
  <si>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</si>
  <si>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</si>
  <si>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</si>
  <si>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</si>
  <si>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</si>
  <si>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</si>
  <si>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</si>
  <si>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</si>
  <si>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</si>
  <si>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</si>
  <si>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</si>
  <si>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</si>
  <si>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</si>
  <si>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</si>
  <si>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</si>
  <si>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</si>
  <si>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</si>
  <si>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</si>
  <si>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</si>
  <si>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</si>
  <si>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</si>
  <si>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</si>
  <si>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</si>
  <si>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</si>
  <si>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</si>
  <si>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</si>
  <si>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</si>
  <si>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</si>
  <si>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</si>
  <si>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</si>
  <si>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</si>
  <si>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</si>
  <si>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</si>
  <si>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</si>
  <si>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</si>
  <si>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</si>
  <si>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</si>
  <si>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</si>
  <si>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</si>
  <si>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</si>
  <si>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</si>
  <si>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</si>
  <si>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</si>
  <si>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</si>
  <si>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</si>
  <si>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</si>
  <si>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</si>
  <si>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</si>
  <si>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</si>
  <si>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</si>
  <si>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</si>
  <si>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</si>
  <si>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</si>
  <si>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</si>
  <si>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</si>
  <si>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</si>
  <si>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</si>
  <si>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</si>
  <si>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</si>
  <si>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</si>
  <si>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</si>
  <si>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</si>
  <si>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</si>
  <si>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</si>
  <si>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</si>
  <si>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</si>
  <si>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</si>
  <si>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</si>
  <si>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</si>
  <si>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</si>
  <si>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</si>
  <si>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https://earthsky.org/earth/ways-to-celebrate-earth-day-2022/</t>
  </si>
  <si>
    <t>https://packagingeurope.com/green-chemicals-the-next-industrial-revolution/</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</si>
  <si>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</si>
  <si>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</si>
  <si>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</si>
  <si>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</si>
  <si>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</si>
  <si>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</si>
  <si>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</si>
  <si>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26 April 2022 at 02:45 UTC.
The requested start date was Tuesday, 26 April 2022 at 00:01 UTC and the maximum number of days (going backward) was 14.
The maximum number of tweets collected was 7,500.
The tweets in the network were tweeted over the 9-day, 16-hour, 25-minute period from Thursday, 14 April 2022 at 18:00 UTC to Sunday, 24 April 2022 at 10:26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</si>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</sst>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861873"/>
        <c:axId val="49430266"/>
      </c:barChart>
      <c:catAx>
        <c:axId val="27861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30266"/>
        <c:crosses val="autoZero"/>
        <c:auto val="1"/>
        <c:lblOffset val="100"/>
        <c:noMultiLvlLbl val="0"/>
      </c:catAx>
      <c:valAx>
        <c:axId val="4943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4/14/2022 18:00</c:v>
                </c:pt>
                <c:pt idx="1">
                  <c:v>4/15/2022 18:03</c:v>
                </c:pt>
                <c:pt idx="2">
                  <c:v>4/21/2022 13:38</c:v>
                </c:pt>
                <c:pt idx="3">
                  <c:v>4/21/2022 17:50</c:v>
                </c:pt>
                <c:pt idx="4">
                  <c:v>4/22/2022 7:08</c:v>
                </c:pt>
                <c:pt idx="5">
                  <c:v>4/22/2022 14:35</c:v>
                </c:pt>
                <c:pt idx="6">
                  <c:v>4/22/2022 17:57</c:v>
                </c:pt>
                <c:pt idx="7">
                  <c:v>4/22/2022 20:27</c:v>
                </c:pt>
                <c:pt idx="8">
                  <c:v>4/24/2022 10:26</c:v>
                </c:pt>
              </c:strCache>
            </c:strRef>
          </c:cat>
          <c:val>
            <c:numRef>
              <c:f>'Time Series'!$B$26:$B$35</c:f>
              <c:numCache>
                <c:formatCode>General</c:formatCode>
                <c:ptCount val="9"/>
                <c:pt idx="0">
                  <c:v>1</c:v>
                </c:pt>
                <c:pt idx="1">
                  <c:v>1</c:v>
                </c:pt>
                <c:pt idx="2">
                  <c:v>1</c:v>
                </c:pt>
                <c:pt idx="3">
                  <c:v>1</c:v>
                </c:pt>
                <c:pt idx="4">
                  <c:v>1</c:v>
                </c:pt>
                <c:pt idx="5">
                  <c:v>5</c:v>
                </c:pt>
                <c:pt idx="6">
                  <c:v>1</c:v>
                </c:pt>
                <c:pt idx="7">
                  <c:v>6</c:v>
                </c:pt>
                <c:pt idx="8">
                  <c:v>1</c:v>
                </c:pt>
              </c:numCache>
            </c:numRef>
          </c:val>
        </c:ser>
        <c:axId val="66227739"/>
        <c:axId val="59178740"/>
      </c:barChart>
      <c:catAx>
        <c:axId val="66227739"/>
        <c:scaling>
          <c:orientation val="minMax"/>
        </c:scaling>
        <c:axPos val="b"/>
        <c:delete val="0"/>
        <c:numFmt formatCode="General" sourceLinked="1"/>
        <c:majorTickMark val="out"/>
        <c:minorTickMark val="none"/>
        <c:tickLblPos val="nextTo"/>
        <c:crossAx val="59178740"/>
        <c:crosses val="autoZero"/>
        <c:auto val="1"/>
        <c:lblOffset val="100"/>
        <c:noMultiLvlLbl val="0"/>
      </c:catAx>
      <c:valAx>
        <c:axId val="59178740"/>
        <c:scaling>
          <c:orientation val="minMax"/>
        </c:scaling>
        <c:axPos val="l"/>
        <c:majorGridlines/>
        <c:delete val="0"/>
        <c:numFmt formatCode="General" sourceLinked="1"/>
        <c:majorTickMark val="out"/>
        <c:minorTickMark val="none"/>
        <c:tickLblPos val="nextTo"/>
        <c:crossAx val="66227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19211"/>
        <c:axId val="44428580"/>
      </c:barChart>
      <c:catAx>
        <c:axId val="42219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28580"/>
        <c:crosses val="autoZero"/>
        <c:auto val="1"/>
        <c:lblOffset val="100"/>
        <c:noMultiLvlLbl val="0"/>
      </c:catAx>
      <c:valAx>
        <c:axId val="44428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12901"/>
        <c:axId val="41945198"/>
      </c:barChart>
      <c:catAx>
        <c:axId val="643129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45198"/>
        <c:crosses val="autoZero"/>
        <c:auto val="1"/>
        <c:lblOffset val="100"/>
        <c:noMultiLvlLbl val="0"/>
      </c:catAx>
      <c:valAx>
        <c:axId val="4194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2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962463"/>
        <c:axId val="42117848"/>
      </c:barChart>
      <c:catAx>
        <c:axId val="41962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17848"/>
        <c:crosses val="autoZero"/>
        <c:auto val="1"/>
        <c:lblOffset val="100"/>
        <c:noMultiLvlLbl val="0"/>
      </c:catAx>
      <c:valAx>
        <c:axId val="4211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16313"/>
        <c:axId val="56102498"/>
      </c:barChart>
      <c:catAx>
        <c:axId val="435163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02498"/>
        <c:crosses val="autoZero"/>
        <c:auto val="1"/>
        <c:lblOffset val="100"/>
        <c:noMultiLvlLbl val="0"/>
      </c:catAx>
      <c:valAx>
        <c:axId val="5610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160435"/>
        <c:axId val="48008460"/>
      </c:barChart>
      <c:catAx>
        <c:axId val="35160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08460"/>
        <c:crosses val="autoZero"/>
        <c:auto val="1"/>
        <c:lblOffset val="100"/>
        <c:noMultiLvlLbl val="0"/>
      </c:catAx>
      <c:valAx>
        <c:axId val="4800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0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422957"/>
        <c:axId val="63480022"/>
      </c:barChart>
      <c:catAx>
        <c:axId val="29422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80022"/>
        <c:crosses val="autoZero"/>
        <c:auto val="1"/>
        <c:lblOffset val="100"/>
        <c:noMultiLvlLbl val="0"/>
      </c:catAx>
      <c:valAx>
        <c:axId val="6348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49287"/>
        <c:axId val="41608128"/>
      </c:barChart>
      <c:catAx>
        <c:axId val="34449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08128"/>
        <c:crosses val="autoZero"/>
        <c:auto val="1"/>
        <c:lblOffset val="100"/>
        <c:noMultiLvlLbl val="0"/>
      </c:catAx>
      <c:valAx>
        <c:axId val="41608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9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28833"/>
        <c:axId val="14815178"/>
      </c:barChart>
      <c:catAx>
        <c:axId val="38928833"/>
        <c:scaling>
          <c:orientation val="minMax"/>
        </c:scaling>
        <c:axPos val="b"/>
        <c:delete val="1"/>
        <c:majorTickMark val="out"/>
        <c:minorTickMark val="none"/>
        <c:tickLblPos val="none"/>
        <c:crossAx val="14815178"/>
        <c:crosses val="autoZero"/>
        <c:auto val="1"/>
        <c:lblOffset val="100"/>
        <c:noMultiLvlLbl val="0"/>
      </c:catAx>
      <c:valAx>
        <c:axId val="14815178"/>
        <c:scaling>
          <c:orientation val="minMax"/>
        </c:scaling>
        <c:axPos val="l"/>
        <c:delete val="1"/>
        <c:majorTickMark val="out"/>
        <c:minorTickMark val="none"/>
        <c:tickLblPos val="none"/>
        <c:crossAx val="38928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wastetreat greenchemicals chemistryforthefuture"/>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4-21T13:38:04.000"/>
        <d v="2022-04-22T07:08:14.000"/>
        <d v="2022-04-14T18:00:33.000"/>
        <d v="2022-04-15T18:03:43.000"/>
        <d v="2022-04-21T17:50:36.000"/>
        <d v="2022-04-22T17:57:49.000"/>
        <d v="2022-04-22T14:35:15.000"/>
        <d v="2022-04-22T20:27:14.000"/>
        <d v="2022-04-24T10:2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r>
  <r>
    <s v="chemicalsgreen"/>
    <s v="chemicalsgreen"/>
    <m/>
    <m/>
    <m/>
    <m/>
    <m/>
    <m/>
    <m/>
    <m/>
    <s v="No"/>
    <n v="5"/>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2"/>
    <s v="https://pbs.twimg.com/media/FQUrtAlXEAEayAZ.jpg"/>
    <s v="https://pbs.twimg.com/media/FQUrtAlXEAEayAZ.jpg"/>
    <x v="2"/>
    <d v="2022-04-14T00:00:00.000"/>
    <s v="18:00:33"/>
    <s v="https://twitter.com/#!/chemicalsgreen/status/1514664925033029641"/>
    <m/>
    <m/>
    <s v="1514664925033029641"/>
    <m/>
    <b v="0"/>
    <n v="2"/>
    <s v=""/>
    <b v="0"/>
    <s v="tr"/>
    <m/>
    <s v=""/>
    <b v="0"/>
    <n v="0"/>
    <s v=""/>
    <s v="Twitter for iPhone"/>
    <b v="0"/>
    <s v="1514664925033029641"/>
    <s v="Tweet"/>
    <n v="0"/>
    <n v="0"/>
    <m/>
    <m/>
    <m/>
    <m/>
    <m/>
    <m/>
    <m/>
    <m/>
    <n v="4"/>
    <s v="2"/>
    <s v="2"/>
  </r>
  <r>
    <s v="chemicalsgreen"/>
    <s v="chemicalsgreen"/>
    <m/>
    <m/>
    <m/>
    <m/>
    <m/>
    <m/>
    <m/>
    <m/>
    <s v="No"/>
    <n v="6"/>
    <m/>
    <m/>
    <x v="0"/>
    <d v="2022-04-15T18:03:43.000"/>
    <s v="GREEN Chemicals® İş Geliştirme Uzmanı Baran Alp’in sponsoru olduğumuz  JESDER Jeotermal Kongresi GT-2021  konulu yazısına linkten ulaşabilirsiniz._x000a_ _x000a_ #GREENQuarterly #GREENChemicals #ChemistryForTheFuture https://t.co/Gvzddr6qLl"/>
    <m/>
    <m/>
    <x v="3"/>
    <s v="https://pbs.twimg.com/media/FQZ2CE1XEAkSjqt.jpg"/>
    <s v="https://pbs.twimg.com/media/FQZ2CE1XEAkSjqt.jpg"/>
    <x v="3"/>
    <d v="2022-04-15T00:00:00.000"/>
    <s v="18:03:43"/>
    <s v="https://twitter.com/#!/chemicalsgreen/status/1515028107752845319"/>
    <m/>
    <m/>
    <s v="1515028107752845319"/>
    <m/>
    <b v="0"/>
    <n v="0"/>
    <s v=""/>
    <b v="0"/>
    <s v="tr"/>
    <m/>
    <s v=""/>
    <b v="0"/>
    <n v="0"/>
    <s v=""/>
    <s v="Twitter for iPhone"/>
    <b v="0"/>
    <s v="1515028107752845319"/>
    <s v="Tweet"/>
    <n v="0"/>
    <n v="0"/>
    <m/>
    <m/>
    <m/>
    <m/>
    <m/>
    <m/>
    <m/>
    <m/>
    <n v="4"/>
    <s v="2"/>
    <s v="2"/>
  </r>
  <r>
    <s v="chemicalsgreen"/>
    <s v="chemicalsgreen"/>
    <m/>
    <m/>
    <m/>
    <m/>
    <m/>
    <m/>
    <m/>
    <m/>
    <s v="No"/>
    <n v="7"/>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3"/>
    <s v="https://pbs.twimg.com/media/FQ4skMvXEAAg8pL.jpg"/>
    <s v="https://pbs.twimg.com/media/FQ4skMvXEAAg8pL.jpg"/>
    <x v="4"/>
    <d v="2022-04-21T00:00:00.000"/>
    <s v="17:50:36"/>
    <s v="https://twitter.com/#!/chemicalsgreen/status/1517199134285082627"/>
    <m/>
    <m/>
    <s v="1517199134285082627"/>
    <m/>
    <b v="0"/>
    <n v="1"/>
    <s v=""/>
    <b v="0"/>
    <s v="tr"/>
    <m/>
    <s v=""/>
    <b v="0"/>
    <n v="0"/>
    <s v=""/>
    <s v="Twitter for iPhone"/>
    <b v="0"/>
    <s v="1517199134285082627"/>
    <s v="Tweet"/>
    <n v="0"/>
    <n v="0"/>
    <m/>
    <m/>
    <m/>
    <m/>
    <m/>
    <m/>
    <m/>
    <m/>
    <n v="4"/>
    <s v="2"/>
    <s v="2"/>
  </r>
  <r>
    <s v="chemicalsgreen"/>
    <s v="chemicalsgreen"/>
    <m/>
    <m/>
    <m/>
    <m/>
    <m/>
    <m/>
    <m/>
    <m/>
    <s v="No"/>
    <n v="8"/>
    <m/>
    <m/>
    <x v="0"/>
    <d v="2022-04-22T17:57:49.000"/>
    <s v="Daha fazla bilgi için bizimle iletişime geçin._x000a__x000a_Contact us for more information._x000a_ _x000a_#ORGANICTreat #GREENChemicals #ChemistryForTheFuture https://t.co/tyyh5aouOH"/>
    <m/>
    <m/>
    <x v="4"/>
    <s v="https://pbs.twimg.com/media/FQ93zaTXMAA0pHP.jpg"/>
    <s v="https://pbs.twimg.com/media/FQ93zaTXMAA0pHP.jpg"/>
    <x v="5"/>
    <d v="2022-04-22T00:00:00.000"/>
    <s v="17:57:49"/>
    <s v="https://twitter.com/#!/chemicalsgreen/status/1517563336887574529"/>
    <m/>
    <m/>
    <s v="1517563336887574529"/>
    <m/>
    <b v="0"/>
    <n v="0"/>
    <s v=""/>
    <b v="0"/>
    <s v="tr"/>
    <m/>
    <s v=""/>
    <b v="0"/>
    <n v="0"/>
    <s v=""/>
    <s v="Twitter for iPhone"/>
    <b v="0"/>
    <s v="1517563336887574529"/>
    <s v="Tweet"/>
    <n v="0"/>
    <n v="0"/>
    <m/>
    <m/>
    <m/>
    <m/>
    <m/>
    <m/>
    <m/>
    <m/>
    <n v="4"/>
    <s v="2"/>
    <s v="2"/>
  </r>
  <r>
    <s v="sylvianorman11"/>
    <s v="sd_coastkeeper"/>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d_coastkeeper"/>
    <m/>
    <m/>
    <m/>
    <m/>
    <m/>
    <m/>
    <m/>
    <m/>
    <s v="No"/>
    <n v="10"/>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equor_inc"/>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equor_inc"/>
    <m/>
    <m/>
    <m/>
    <m/>
    <m/>
    <m/>
    <m/>
    <m/>
    <s v="No"/>
    <n v="12"/>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2orianna"/>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h2orianna"/>
    <m/>
    <m/>
    <m/>
    <m/>
    <m/>
    <m/>
    <m/>
    <m/>
    <s v="No"/>
    <n v="14"/>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quacycl"/>
    <m/>
    <m/>
    <m/>
    <m/>
    <m/>
    <m/>
    <m/>
    <m/>
    <s v="No"/>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quacycl"/>
    <m/>
    <m/>
    <m/>
    <m/>
    <m/>
    <m/>
    <m/>
    <m/>
    <s v="No"/>
    <n v="16"/>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eysocialgood"/>
    <m/>
    <m/>
    <m/>
    <m/>
    <m/>
    <m/>
    <m/>
    <m/>
    <s v="Yes"/>
    <n v="1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ylvianorman11"/>
    <m/>
    <m/>
    <m/>
    <m/>
    <m/>
    <m/>
    <m/>
    <m/>
    <s v="Yes"/>
    <n v="18"/>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heysocialgood"/>
    <s v="sylvianorman11"/>
    <m/>
    <m/>
    <m/>
    <m/>
    <m/>
    <m/>
    <m/>
    <m/>
    <s v="Yes"/>
    <n v="19"/>
    <m/>
    <m/>
    <x v="3"/>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mitconofficial"/>
    <s v="mitconofficial"/>
    <m/>
    <m/>
    <m/>
    <m/>
    <m/>
    <m/>
    <m/>
    <m/>
    <s v="No"/>
    <n v="20"/>
    <m/>
    <m/>
    <x v="0"/>
    <d v="2022-04-24T10:26:08.000"/>
    <s v="#biofuels #biofuel #biofuelenergy #greenfuel #greenchemicals #energytransition #swacchbharat #swacchbharatabhiyan #atmanirbhar #renewableenergy #mitconconsulting #consultancy #mitcon"/>
    <m/>
    <m/>
    <x v="7"/>
    <m/>
    <s v="http://pbs.twimg.com/profile_images/1426924675125239822/PeVTAwoZ_normal.jpg"/>
    <x v="8"/>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3"/>
        <item x="0"/>
        <item x="4"/>
        <item x="1"/>
        <item x="6"/>
        <item x="5"/>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8">
        <i x="7" s="1"/>
        <i x="6" s="1"/>
        <i x="5" s="1"/>
        <i x="1" s="1"/>
        <i x="0"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2" totalsRowShown="0" headerRowDxfId="165" dataDxfId="164">
  <autoFilter ref="A2:BA1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109" dataDxfId="108">
  <autoFilter ref="A1:C1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t="s">
        <v>394</v>
      </c>
      <c r="D3" s="55">
        <v>3</v>
      </c>
      <c r="E3" s="67" t="s">
        <v>132</v>
      </c>
      <c r="F3" s="56">
        <v>35</v>
      </c>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394</v>
      </c>
      <c r="D4" s="55">
        <v>3</v>
      </c>
      <c r="E4" s="67" t="s">
        <v>132</v>
      </c>
      <c r="F4" s="56">
        <v>35</v>
      </c>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15">
      <c r="A5" s="83" t="s">
        <v>215</v>
      </c>
      <c r="B5" s="83" t="s">
        <v>215</v>
      </c>
      <c r="C5" s="54" t="s">
        <v>395</v>
      </c>
      <c r="D5" s="55">
        <v>3</v>
      </c>
      <c r="E5" s="67" t="s">
        <v>132</v>
      </c>
      <c r="F5" s="56">
        <v>35</v>
      </c>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REPLACE(INDEX(GroupVertices[Group],MATCH(Edges[[#This Row],[Vertex 1]],GroupVertices[Vertex],0)),1,1,"")</f>
        <v>2</v>
      </c>
      <c r="BE5" s="84" t="str">
        <f>REPLACE(INDEX(GroupVertices[Group],MATCH(Edges[[#This Row],[Vertex 2]],GroupVertices[Vertex],0)),1,1,"")</f>
        <v>2</v>
      </c>
    </row>
    <row r="6" spans="1:57" ht="15">
      <c r="A6" s="83" t="s">
        <v>215</v>
      </c>
      <c r="B6" s="83" t="s">
        <v>215</v>
      </c>
      <c r="C6" s="54" t="s">
        <v>395</v>
      </c>
      <c r="D6" s="55">
        <v>3</v>
      </c>
      <c r="E6" s="67" t="s">
        <v>132</v>
      </c>
      <c r="F6" s="56">
        <v>35</v>
      </c>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REPLACE(INDEX(GroupVertices[Group],MATCH(Edges[[#This Row],[Vertex 1]],GroupVertices[Vertex],0)),1,1,"")</f>
        <v>2</v>
      </c>
      <c r="BE6" s="84" t="str">
        <f>REPLACE(INDEX(GroupVertices[Group],MATCH(Edges[[#This Row],[Vertex 2]],GroupVertices[Vertex],0)),1,1,"")</f>
        <v>2</v>
      </c>
    </row>
    <row r="7" spans="1:57" ht="15">
      <c r="A7" s="83" t="s">
        <v>215</v>
      </c>
      <c r="B7" s="83" t="s">
        <v>215</v>
      </c>
      <c r="C7" s="54" t="s">
        <v>395</v>
      </c>
      <c r="D7" s="55">
        <v>3</v>
      </c>
      <c r="E7" s="67" t="s">
        <v>132</v>
      </c>
      <c r="F7" s="56">
        <v>35</v>
      </c>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REPLACE(INDEX(GroupVertices[Group],MATCH(Edges[[#This Row],[Vertex 1]],GroupVertices[Vertex],0)),1,1,"")</f>
        <v>2</v>
      </c>
      <c r="BE7" s="84" t="str">
        <f>REPLACE(INDEX(GroupVertices[Group],MATCH(Edges[[#This Row],[Vertex 2]],GroupVertices[Vertex],0)),1,1,"")</f>
        <v>2</v>
      </c>
    </row>
    <row r="8" spans="1:57" ht="15">
      <c r="A8" s="83" t="s">
        <v>215</v>
      </c>
      <c r="B8" s="83" t="s">
        <v>215</v>
      </c>
      <c r="C8" s="54" t="s">
        <v>395</v>
      </c>
      <c r="D8" s="55">
        <v>3</v>
      </c>
      <c r="E8" s="67" t="s">
        <v>132</v>
      </c>
      <c r="F8" s="56">
        <v>35</v>
      </c>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REPLACE(INDEX(GroupVertices[Group],MATCH(Edges[[#This Row],[Vertex 1]],GroupVertices[Vertex],0)),1,1,"")</f>
        <v>2</v>
      </c>
      <c r="BE8" s="84" t="str">
        <f>REPLACE(INDEX(GroupVertices[Group],MATCH(Edges[[#This Row],[Vertex 2]],GroupVertices[Vertex],0)),1,1,"")</f>
        <v>2</v>
      </c>
    </row>
    <row r="9" spans="1:57" ht="45">
      <c r="A9" s="83" t="s">
        <v>216</v>
      </c>
      <c r="B9" s="83" t="s">
        <v>220</v>
      </c>
      <c r="C9" s="54" t="s">
        <v>394</v>
      </c>
      <c r="D9" s="55">
        <v>3</v>
      </c>
      <c r="E9" s="67" t="s">
        <v>132</v>
      </c>
      <c r="F9" s="56">
        <v>35</v>
      </c>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217</v>
      </c>
      <c r="B10" s="83" t="s">
        <v>220</v>
      </c>
      <c r="C10" s="54" t="s">
        <v>394</v>
      </c>
      <c r="D10" s="55">
        <v>3</v>
      </c>
      <c r="E10" s="67" t="s">
        <v>132</v>
      </c>
      <c r="F10" s="56">
        <v>35</v>
      </c>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216</v>
      </c>
      <c r="B11" s="83" t="s">
        <v>221</v>
      </c>
      <c r="C11" s="54" t="s">
        <v>394</v>
      </c>
      <c r="D11" s="55">
        <v>3</v>
      </c>
      <c r="E11" s="67" t="s">
        <v>132</v>
      </c>
      <c r="F11" s="56">
        <v>35</v>
      </c>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217</v>
      </c>
      <c r="B12" s="83" t="s">
        <v>221</v>
      </c>
      <c r="C12" s="54" t="s">
        <v>394</v>
      </c>
      <c r="D12" s="55">
        <v>3</v>
      </c>
      <c r="E12" s="67" t="s">
        <v>132</v>
      </c>
      <c r="F12" s="56">
        <v>35</v>
      </c>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216</v>
      </c>
      <c r="B13" s="83" t="s">
        <v>222</v>
      </c>
      <c r="C13" s="54" t="s">
        <v>394</v>
      </c>
      <c r="D13" s="55">
        <v>3</v>
      </c>
      <c r="E13" s="67" t="s">
        <v>132</v>
      </c>
      <c r="F13" s="56">
        <v>35</v>
      </c>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217</v>
      </c>
      <c r="B14" s="83" t="s">
        <v>222</v>
      </c>
      <c r="C14" s="54" t="s">
        <v>394</v>
      </c>
      <c r="D14" s="55">
        <v>3</v>
      </c>
      <c r="E14" s="67" t="s">
        <v>132</v>
      </c>
      <c r="F14" s="56">
        <v>35</v>
      </c>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223</v>
      </c>
      <c r="C15" s="54" t="s">
        <v>394</v>
      </c>
      <c r="D15" s="55">
        <v>3</v>
      </c>
      <c r="E15" s="67" t="s">
        <v>132</v>
      </c>
      <c r="F15" s="56">
        <v>35</v>
      </c>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223</v>
      </c>
      <c r="C16" s="54" t="s">
        <v>394</v>
      </c>
      <c r="D16" s="55">
        <v>3</v>
      </c>
      <c r="E16" s="67" t="s">
        <v>132</v>
      </c>
      <c r="F16" s="56">
        <v>35</v>
      </c>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217</v>
      </c>
      <c r="C17" s="54" t="s">
        <v>394</v>
      </c>
      <c r="D17" s="55">
        <v>3</v>
      </c>
      <c r="E17" s="67" t="s">
        <v>132</v>
      </c>
      <c r="F17" s="56">
        <v>35</v>
      </c>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217</v>
      </c>
      <c r="B18" s="83" t="s">
        <v>216</v>
      </c>
      <c r="C18" s="54" t="s">
        <v>394</v>
      </c>
      <c r="D18" s="55">
        <v>3</v>
      </c>
      <c r="E18" s="67" t="s">
        <v>132</v>
      </c>
      <c r="F18" s="56">
        <v>35</v>
      </c>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217</v>
      </c>
      <c r="B19" s="83" t="s">
        <v>216</v>
      </c>
      <c r="C19" s="54" t="s">
        <v>394</v>
      </c>
      <c r="D19" s="55">
        <v>3</v>
      </c>
      <c r="E19" s="67" t="s">
        <v>132</v>
      </c>
      <c r="F19" s="56">
        <v>35</v>
      </c>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218</v>
      </c>
      <c r="B20" s="83" t="s">
        <v>218</v>
      </c>
      <c r="C20" s="54" t="s">
        <v>394</v>
      </c>
      <c r="D20" s="55">
        <v>3</v>
      </c>
      <c r="E20" s="67" t="s">
        <v>132</v>
      </c>
      <c r="F20" s="56">
        <v>35</v>
      </c>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384</v>
      </c>
      <c r="BB2" s="3"/>
      <c r="BC2" s="3"/>
    </row>
    <row r="3" spans="1:55" ht="15" customHeight="1">
      <c r="A3" s="50" t="s">
        <v>219</v>
      </c>
      <c r="B3" s="54"/>
      <c r="C3" s="54"/>
      <c r="D3" s="55"/>
      <c r="E3" s="56"/>
      <c r="F3" s="115" t="str">
        <f>HYPERLINK("http://pbs.twimg.com/profile_images/1422731850896875523/eJPHD1XV_normal.jpg")</f>
        <v>http://pbs.twimg.com/profile_images/1422731850896875523/eJPHD1XV_normal.jpg</v>
      </c>
      <c r="G3" s="54"/>
      <c r="H3" s="58" t="s">
        <v>219</v>
      </c>
      <c r="I3" s="57"/>
      <c r="J3" s="57"/>
      <c r="K3" s="117" t="s">
        <v>341</v>
      </c>
      <c r="L3" s="60"/>
      <c r="M3" s="61">
        <v>7006.8310546875</v>
      </c>
      <c r="N3" s="61">
        <v>7417.021484375</v>
      </c>
      <c r="O3" s="59"/>
      <c r="P3" s="62"/>
      <c r="Q3" s="62"/>
      <c r="R3" s="51"/>
      <c r="S3" s="51"/>
      <c r="T3" s="51"/>
      <c r="U3" s="51"/>
      <c r="V3" s="52"/>
      <c r="W3" s="52"/>
      <c r="X3" s="53"/>
      <c r="Y3" s="52"/>
      <c r="Z3" s="52"/>
      <c r="AA3" s="63">
        <v>3</v>
      </c>
      <c r="AB3" s="63"/>
      <c r="AC3" s="64"/>
      <c r="AD3" s="84" t="s">
        <v>305</v>
      </c>
      <c r="AE3" s="90" t="s">
        <v>314</v>
      </c>
      <c r="AF3" s="84">
        <v>75</v>
      </c>
      <c r="AG3" s="84">
        <v>52</v>
      </c>
      <c r="AH3" s="84">
        <v>142</v>
      </c>
      <c r="AI3" s="84">
        <v>92</v>
      </c>
      <c r="AJ3" s="84"/>
      <c r="AK3" s="84" t="s">
        <v>324</v>
      </c>
      <c r="AL3" s="84"/>
      <c r="AM3" s="88" t="str">
        <f>HYPERLINK("https://t.co/YkprsIY3ZS")</f>
        <v>https://t.co/YkprsIY3ZS</v>
      </c>
      <c r="AN3" s="84"/>
      <c r="AO3" s="86">
        <v>44277.24445601852</v>
      </c>
      <c r="AP3" s="88" t="str">
        <f>HYPERLINK("https://pbs.twimg.com/profile_banners/1373874996511051777/1632167135")</f>
        <v>https://pbs.twimg.com/profile_banners/1373874996511051777/1632167135</v>
      </c>
      <c r="AQ3" s="84" t="b">
        <v>1</v>
      </c>
      <c r="AR3" s="84" t="b">
        <v>0</v>
      </c>
      <c r="AS3" s="84" t="b">
        <v>0</v>
      </c>
      <c r="AT3" s="84"/>
      <c r="AU3" s="84">
        <v>0</v>
      </c>
      <c r="AV3" s="84"/>
      <c r="AW3" s="84" t="b">
        <v>0</v>
      </c>
      <c r="AX3" s="84" t="s">
        <v>331</v>
      </c>
      <c r="AY3" s="88" t="str">
        <f>HYPERLINK("https://twitter.com/bluepalletio")</f>
        <v>https://twitter.com/bluepalletio</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HYPERLINK("http://pbs.twimg.com/profile_images/1254430868879347712/qGt77asm_normal.jpg")</f>
        <v>http://pbs.twimg.com/profile_images/1254430868879347712/qGt77asm_normal.jpg</v>
      </c>
      <c r="G4" s="15"/>
      <c r="H4" s="16" t="s">
        <v>214</v>
      </c>
      <c r="I4" s="68"/>
      <c r="J4" s="68"/>
      <c r="K4" s="117" t="s">
        <v>332</v>
      </c>
      <c r="L4" s="95"/>
      <c r="M4" s="96">
        <v>8924.3681640625</v>
      </c>
      <c r="N4" s="96">
        <v>7417.021484375</v>
      </c>
      <c r="O4" s="78"/>
      <c r="P4" s="97"/>
      <c r="Q4" s="97"/>
      <c r="R4" s="98"/>
      <c r="S4" s="98"/>
      <c r="T4" s="98"/>
      <c r="U4" s="98"/>
      <c r="V4" s="53"/>
      <c r="W4" s="53"/>
      <c r="X4" s="53"/>
      <c r="Y4" s="53"/>
      <c r="Z4" s="52"/>
      <c r="AA4" s="81">
        <v>4</v>
      </c>
      <c r="AB4" s="81"/>
      <c r="AC4" s="99"/>
      <c r="AD4" s="84" t="s">
        <v>296</v>
      </c>
      <c r="AE4" s="90" t="s">
        <v>306</v>
      </c>
      <c r="AF4" s="84">
        <v>0</v>
      </c>
      <c r="AG4" s="84">
        <v>183</v>
      </c>
      <c r="AH4" s="84">
        <v>374</v>
      </c>
      <c r="AI4" s="84">
        <v>152</v>
      </c>
      <c r="AJ4" s="84"/>
      <c r="AK4" s="84" t="s">
        <v>315</v>
      </c>
      <c r="AL4" s="84"/>
      <c r="AM4" s="88" t="str">
        <f>HYPERLINK("https://t.co/xlHukfY5jD")</f>
        <v>https://t.co/xlHukfY5jD</v>
      </c>
      <c r="AN4" s="84"/>
      <c r="AO4" s="86">
        <v>43947.640914351854</v>
      </c>
      <c r="AP4" s="88" t="str">
        <f>HYPERLINK("https://pbs.twimg.com/profile_banners/1254430678155960322/1589553023")</f>
        <v>https://pbs.twimg.com/profile_banners/1254430678155960322/1589553023</v>
      </c>
      <c r="AQ4" s="84" t="b">
        <v>1</v>
      </c>
      <c r="AR4" s="84" t="b">
        <v>0</v>
      </c>
      <c r="AS4" s="84" t="b">
        <v>0</v>
      </c>
      <c r="AT4" s="84"/>
      <c r="AU4" s="84">
        <v>0</v>
      </c>
      <c r="AV4" s="84"/>
      <c r="AW4" s="84" t="b">
        <v>0</v>
      </c>
      <c r="AX4" s="84" t="s">
        <v>331</v>
      </c>
      <c r="AY4" s="88" t="str">
        <f>HYPERLINK("https://twitter.com/technovaworld")</f>
        <v>https://twitter.com/technovaworld</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HYPERLINK("http://pbs.twimg.com/profile_images/1460201642788364290/mAlneqJb_normal.jpg")</f>
        <v>http://pbs.twimg.com/profile_images/1460201642788364290/mAlneqJb_normal.jpg</v>
      </c>
      <c r="G5" s="15"/>
      <c r="H5" s="16" t="s">
        <v>215</v>
      </c>
      <c r="I5" s="68"/>
      <c r="J5" s="68"/>
      <c r="K5" s="117" t="s">
        <v>333</v>
      </c>
      <c r="L5" s="95"/>
      <c r="M5" s="96">
        <v>7006.8310546875</v>
      </c>
      <c r="N5" s="96">
        <v>2581.978515625</v>
      </c>
      <c r="O5" s="78"/>
      <c r="P5" s="97"/>
      <c r="Q5" s="97"/>
      <c r="R5" s="98"/>
      <c r="S5" s="98"/>
      <c r="T5" s="98"/>
      <c r="U5" s="98"/>
      <c r="V5" s="53"/>
      <c r="W5" s="53"/>
      <c r="X5" s="53"/>
      <c r="Y5" s="53"/>
      <c r="Z5" s="52"/>
      <c r="AA5" s="81">
        <v>5</v>
      </c>
      <c r="AB5" s="81"/>
      <c r="AC5" s="99"/>
      <c r="AD5" s="84" t="s">
        <v>297</v>
      </c>
      <c r="AE5" s="90" t="s">
        <v>307</v>
      </c>
      <c r="AF5" s="84">
        <v>0</v>
      </c>
      <c r="AG5" s="84">
        <v>167</v>
      </c>
      <c r="AH5" s="84">
        <v>788</v>
      </c>
      <c r="AI5" s="84">
        <v>77</v>
      </c>
      <c r="AJ5" s="84"/>
      <c r="AK5" s="84" t="s">
        <v>316</v>
      </c>
      <c r="AL5" s="84" t="s">
        <v>325</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331</v>
      </c>
      <c r="AY5" s="88" t="str">
        <f>HYPERLINK("https://twitter.com/chemicalsgreen")</f>
        <v>https://twitter.com/chemicalsgreen</v>
      </c>
      <c r="AZ5" s="84" t="s">
        <v>66</v>
      </c>
      <c r="BA5" s="84" t="str">
        <f>REPLACE(INDEX(GroupVertices[Group],MATCH(Vertices[[#This Row],[Vertex]],GroupVertices[Vertex],0)),1,1,"")</f>
        <v>2</v>
      </c>
      <c r="BB5" s="2"/>
      <c r="BC5" s="3"/>
      <c r="BD5" s="3"/>
      <c r="BE5" s="3"/>
      <c r="BF5" s="3"/>
    </row>
    <row r="6" spans="1:58" ht="15">
      <c r="A6" s="14" t="s">
        <v>216</v>
      </c>
      <c r="B6" s="15"/>
      <c r="C6" s="15"/>
      <c r="D6" s="94"/>
      <c r="E6" s="80"/>
      <c r="F6" s="115" t="str">
        <f>HYPERLINK("http://pbs.twimg.com/profile_images/925942261157736448/ZzSzQUfB_normal.jpg")</f>
        <v>http://pbs.twimg.com/profile_images/925942261157736448/ZzSzQUfB_normal.jpg</v>
      </c>
      <c r="G6" s="15"/>
      <c r="H6" s="16" t="s">
        <v>216</v>
      </c>
      <c r="I6" s="68"/>
      <c r="J6" s="68"/>
      <c r="K6" s="117" t="s">
        <v>334</v>
      </c>
      <c r="L6" s="95"/>
      <c r="M6" s="96">
        <v>3279.810302734375</v>
      </c>
      <c r="N6" s="96">
        <v>6156.39990234375</v>
      </c>
      <c r="O6" s="78"/>
      <c r="P6" s="97"/>
      <c r="Q6" s="97"/>
      <c r="R6" s="98"/>
      <c r="S6" s="98"/>
      <c r="T6" s="98"/>
      <c r="U6" s="98"/>
      <c r="V6" s="53"/>
      <c r="W6" s="53"/>
      <c r="X6" s="53"/>
      <c r="Y6" s="53"/>
      <c r="Z6" s="52"/>
      <c r="AA6" s="81">
        <v>6</v>
      </c>
      <c r="AB6" s="81"/>
      <c r="AC6" s="99"/>
      <c r="AD6" s="84" t="s">
        <v>298</v>
      </c>
      <c r="AE6" s="90" t="s">
        <v>308</v>
      </c>
      <c r="AF6" s="84">
        <v>5625</v>
      </c>
      <c r="AG6" s="84">
        <v>5118</v>
      </c>
      <c r="AH6" s="84">
        <v>6983</v>
      </c>
      <c r="AI6" s="84">
        <v>45270</v>
      </c>
      <c r="AJ6" s="84"/>
      <c r="AK6" s="84" t="s">
        <v>317</v>
      </c>
      <c r="AL6" s="84" t="s">
        <v>326</v>
      </c>
      <c r="AM6" s="84"/>
      <c r="AN6" s="84"/>
      <c r="AO6" s="86">
        <v>41468.133125</v>
      </c>
      <c r="AP6" s="88" t="str">
        <f>HYPERLINK("https://pbs.twimg.com/profile_banners/1590037975/1645972770")</f>
        <v>https://pbs.twimg.com/profile_banners/1590037975/1645972770</v>
      </c>
      <c r="AQ6" s="84" t="b">
        <v>1</v>
      </c>
      <c r="AR6" s="84" t="b">
        <v>0</v>
      </c>
      <c r="AS6" s="84" t="b">
        <v>0</v>
      </c>
      <c r="AT6" s="84"/>
      <c r="AU6" s="84">
        <v>474</v>
      </c>
      <c r="AV6" s="88" t="str">
        <f>HYPERLINK("http://abs.twimg.com/images/themes/theme1/bg.png")</f>
        <v>http://abs.twimg.com/images/themes/theme1/bg.png</v>
      </c>
      <c r="AW6" s="84" t="b">
        <v>0</v>
      </c>
      <c r="AX6" s="84" t="s">
        <v>331</v>
      </c>
      <c r="AY6" s="88" t="str">
        <f>HYPERLINK("https://twitter.com/sylvianorman11")</f>
        <v>https://twitter.com/sylvianorman11</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HYPERLINK("http://pbs.twimg.com/profile_images/1140751514090127362/Y8nyKDTt_normal.png")</f>
        <v>http://pbs.twimg.com/profile_images/1140751514090127362/Y8nyKDTt_normal.png</v>
      </c>
      <c r="G7" s="15"/>
      <c r="H7" s="16" t="s">
        <v>220</v>
      </c>
      <c r="I7" s="68"/>
      <c r="J7" s="68"/>
      <c r="K7" s="117" t="s">
        <v>335</v>
      </c>
      <c r="L7" s="95"/>
      <c r="M7" s="96">
        <v>4414.263671875</v>
      </c>
      <c r="N7" s="96">
        <v>164.4572296142578</v>
      </c>
      <c r="O7" s="78"/>
      <c r="P7" s="97"/>
      <c r="Q7" s="97"/>
      <c r="R7" s="98"/>
      <c r="S7" s="98"/>
      <c r="T7" s="98"/>
      <c r="U7" s="98"/>
      <c r="V7" s="53"/>
      <c r="W7" s="53"/>
      <c r="X7" s="53"/>
      <c r="Y7" s="53"/>
      <c r="Z7" s="52"/>
      <c r="AA7" s="81">
        <v>7</v>
      </c>
      <c r="AB7" s="81"/>
      <c r="AC7" s="99"/>
      <c r="AD7" s="84" t="s">
        <v>299</v>
      </c>
      <c r="AE7" s="90" t="s">
        <v>309</v>
      </c>
      <c r="AF7" s="84">
        <v>2615</v>
      </c>
      <c r="AG7" s="84">
        <v>6102</v>
      </c>
      <c r="AH7" s="84">
        <v>5305</v>
      </c>
      <c r="AI7" s="84">
        <v>867</v>
      </c>
      <c r="AJ7" s="84"/>
      <c r="AK7" s="84" t="s">
        <v>318</v>
      </c>
      <c r="AL7" s="84" t="s">
        <v>327</v>
      </c>
      <c r="AM7" s="88" t="str">
        <f>HYPERLINK("https://t.co/EwA7HRljoN")</f>
        <v>https://t.co/EwA7HRljoN</v>
      </c>
      <c r="AN7" s="84"/>
      <c r="AO7" s="86">
        <v>39820.057662037034</v>
      </c>
      <c r="AP7" s="88" t="str">
        <f>HYPERLINK("https://pbs.twimg.com/profile_banners/18704894/1506027761")</f>
        <v>https://pbs.twimg.com/profile_banners/18704894/1506027761</v>
      </c>
      <c r="AQ7" s="84" t="b">
        <v>0</v>
      </c>
      <c r="AR7" s="84" t="b">
        <v>0</v>
      </c>
      <c r="AS7" s="84" t="b">
        <v>1</v>
      </c>
      <c r="AT7" s="84"/>
      <c r="AU7" s="84">
        <v>231</v>
      </c>
      <c r="AV7" s="88" t="str">
        <f>HYPERLINK("http://abs.twimg.com/images/themes/theme1/bg.png")</f>
        <v>http://abs.twimg.com/images/themes/theme1/bg.png</v>
      </c>
      <c r="AW7" s="84" t="b">
        <v>0</v>
      </c>
      <c r="AX7" s="84" t="s">
        <v>331</v>
      </c>
      <c r="AY7" s="88" t="str">
        <f>HYPERLINK("https://twitter.com/sd_coastkeeper")</f>
        <v>https://twitter.com/sd_coastkeeper</v>
      </c>
      <c r="AZ7" s="84" t="s">
        <v>65</v>
      </c>
      <c r="BA7" s="84" t="str">
        <f>REPLACE(INDEX(GroupVertices[Group],MATCH(Vertices[[#This Row],[Vertex]],GroupVertices[Vertex],0)),1,1,"")</f>
        <v>1</v>
      </c>
      <c r="BB7" s="2"/>
      <c r="BC7" s="3"/>
      <c r="BD7" s="3"/>
      <c r="BE7" s="3"/>
      <c r="BF7" s="3"/>
    </row>
    <row r="8" spans="1:58" ht="15">
      <c r="A8" s="14" t="s">
        <v>217</v>
      </c>
      <c r="B8" s="15"/>
      <c r="C8" s="15"/>
      <c r="D8" s="94"/>
      <c r="E8" s="80"/>
      <c r="F8" s="115" t="str">
        <f>HYPERLINK("http://pbs.twimg.com/profile_images/1250574631716585473/PR_y_0oy_normal.jpg")</f>
        <v>http://pbs.twimg.com/profile_images/1250574631716585473/PR_y_0oy_normal.jpg</v>
      </c>
      <c r="G8" s="15"/>
      <c r="H8" s="16" t="s">
        <v>217</v>
      </c>
      <c r="I8" s="68"/>
      <c r="J8" s="68"/>
      <c r="K8" s="117" t="s">
        <v>336</v>
      </c>
      <c r="L8" s="95"/>
      <c r="M8" s="96">
        <v>2768.25146484375</v>
      </c>
      <c r="N8" s="96">
        <v>3842.604736328125</v>
      </c>
      <c r="O8" s="78"/>
      <c r="P8" s="97"/>
      <c r="Q8" s="97"/>
      <c r="R8" s="98"/>
      <c r="S8" s="98"/>
      <c r="T8" s="98"/>
      <c r="U8" s="98"/>
      <c r="V8" s="53"/>
      <c r="W8" s="53"/>
      <c r="X8" s="53"/>
      <c r="Y8" s="53"/>
      <c r="Z8" s="52"/>
      <c r="AA8" s="81">
        <v>8</v>
      </c>
      <c r="AB8" s="81"/>
      <c r="AC8" s="99"/>
      <c r="AD8" s="84" t="s">
        <v>300</v>
      </c>
      <c r="AE8" s="90" t="s">
        <v>310</v>
      </c>
      <c r="AF8" s="84">
        <v>59</v>
      </c>
      <c r="AG8" s="84">
        <v>70</v>
      </c>
      <c r="AH8" s="84">
        <v>583</v>
      </c>
      <c r="AI8" s="84">
        <v>169</v>
      </c>
      <c r="AJ8" s="84"/>
      <c r="AK8" s="84" t="s">
        <v>319</v>
      </c>
      <c r="AL8" s="84" t="s">
        <v>328</v>
      </c>
      <c r="AM8" s="88" t="str">
        <f>HYPERLINK("https://t.co/7QbW7HAIYK")</f>
        <v>https://t.co/7QbW7HAIYK</v>
      </c>
      <c r="AN8" s="84"/>
      <c r="AO8" s="86">
        <v>42993.38324074074</v>
      </c>
      <c r="AP8" s="88" t="str">
        <f>HYPERLINK("https://pbs.twimg.com/profile_banners/908619365628633088/1597944647")</f>
        <v>https://pbs.twimg.com/profile_banners/908619365628633088/1597944647</v>
      </c>
      <c r="AQ8" s="84" t="b">
        <v>1</v>
      </c>
      <c r="AR8" s="84" t="b">
        <v>0</v>
      </c>
      <c r="AS8" s="84" t="b">
        <v>0</v>
      </c>
      <c r="AT8" s="84"/>
      <c r="AU8" s="84">
        <v>0</v>
      </c>
      <c r="AV8" s="84"/>
      <c r="AW8" s="84" t="b">
        <v>0</v>
      </c>
      <c r="AX8" s="84" t="s">
        <v>331</v>
      </c>
      <c r="AY8" s="88" t="str">
        <f>HYPERLINK("https://twitter.com/heysocialgood")</f>
        <v>https://twitter.com/heysocialgood</v>
      </c>
      <c r="AZ8" s="84" t="s">
        <v>66</v>
      </c>
      <c r="BA8" s="84" t="str">
        <f>REPLACE(INDEX(GroupVertices[Group],MATCH(Vertices[[#This Row],[Vertex]],GroupVertices[Vertex],0)),1,1,"")</f>
        <v>1</v>
      </c>
      <c r="BB8" s="2"/>
      <c r="BC8" s="3"/>
      <c r="BD8" s="3"/>
      <c r="BE8" s="3"/>
      <c r="BF8" s="3"/>
    </row>
    <row r="9" spans="1:58" ht="15">
      <c r="A9" s="14" t="s">
        <v>221</v>
      </c>
      <c r="B9" s="15"/>
      <c r="C9" s="15"/>
      <c r="D9" s="94"/>
      <c r="E9" s="80"/>
      <c r="F9" s="115" t="str">
        <f>HYPERLINK("http://pbs.twimg.com/profile_images/497495782065319937/eZo64IS7_normal.jpeg")</f>
        <v>http://pbs.twimg.com/profile_images/497495782065319937/eZo64IS7_normal.jpeg</v>
      </c>
      <c r="G9" s="15"/>
      <c r="H9" s="16" t="s">
        <v>221</v>
      </c>
      <c r="I9" s="68"/>
      <c r="J9" s="68"/>
      <c r="K9" s="117" t="s">
        <v>337</v>
      </c>
      <c r="L9" s="95"/>
      <c r="M9" s="96">
        <v>5932.19921875</v>
      </c>
      <c r="N9" s="96">
        <v>7029.52783203125</v>
      </c>
      <c r="O9" s="78"/>
      <c r="P9" s="97"/>
      <c r="Q9" s="97"/>
      <c r="R9" s="98"/>
      <c r="S9" s="98"/>
      <c r="T9" s="98"/>
      <c r="U9" s="98"/>
      <c r="V9" s="53"/>
      <c r="W9" s="53"/>
      <c r="X9" s="53"/>
      <c r="Y9" s="53"/>
      <c r="Z9" s="52"/>
      <c r="AA9" s="81">
        <v>9</v>
      </c>
      <c r="AB9" s="81"/>
      <c r="AC9" s="99"/>
      <c r="AD9" s="84" t="s">
        <v>301</v>
      </c>
      <c r="AE9" s="90" t="s">
        <v>311</v>
      </c>
      <c r="AF9" s="84">
        <v>122</v>
      </c>
      <c r="AG9" s="84">
        <v>87</v>
      </c>
      <c r="AH9" s="84">
        <v>464</v>
      </c>
      <c r="AI9" s="84">
        <v>207</v>
      </c>
      <c r="AJ9" s="84"/>
      <c r="AK9" s="84" t="s">
        <v>320</v>
      </c>
      <c r="AL9" s="84" t="s">
        <v>328</v>
      </c>
      <c r="AM9" s="88" t="str">
        <f>HYPERLINK("http://t.co/5sL4IAMQ9j")</f>
        <v>http://t.co/5sL4IAMQ9j</v>
      </c>
      <c r="AN9" s="84"/>
      <c r="AO9" s="86">
        <v>41856.94534722222</v>
      </c>
      <c r="AP9" s="88" t="str">
        <f>HYPERLINK("https://pbs.twimg.com/profile_banners/2734532367/1579377518")</f>
        <v>https://pbs.twimg.com/profile_banners/2734532367/1579377518</v>
      </c>
      <c r="AQ9" s="84" t="b">
        <v>1</v>
      </c>
      <c r="AR9" s="84" t="b">
        <v>0</v>
      </c>
      <c r="AS9" s="84" t="b">
        <v>0</v>
      </c>
      <c r="AT9" s="84"/>
      <c r="AU9" s="84">
        <v>3</v>
      </c>
      <c r="AV9" s="88" t="str">
        <f>HYPERLINK("http://abs.twimg.com/images/themes/theme1/bg.png")</f>
        <v>http://abs.twimg.com/images/themes/theme1/bg.png</v>
      </c>
      <c r="AW9" s="84" t="b">
        <v>0</v>
      </c>
      <c r="AX9" s="84" t="s">
        <v>331</v>
      </c>
      <c r="AY9" s="88" t="str">
        <f>HYPERLINK("https://twitter.com/aequor_inc")</f>
        <v>https://twitter.com/aequor_inc</v>
      </c>
      <c r="AZ9" s="84" t="s">
        <v>65</v>
      </c>
      <c r="BA9" s="84" t="str">
        <f>REPLACE(INDEX(GroupVertices[Group],MATCH(Vertices[[#This Row],[Vertex]],GroupVertices[Vertex],0)),1,1,"")</f>
        <v>1</v>
      </c>
      <c r="BB9" s="2"/>
      <c r="BC9" s="3"/>
      <c r="BD9" s="3"/>
      <c r="BE9" s="3"/>
      <c r="BF9" s="3"/>
    </row>
    <row r="10" spans="1:58" ht="15">
      <c r="A10" s="14" t="s">
        <v>222</v>
      </c>
      <c r="B10" s="15"/>
      <c r="C10" s="15"/>
      <c r="D10" s="94"/>
      <c r="E10" s="80"/>
      <c r="F10" s="115" t="str">
        <f>HYPERLINK("http://pbs.twimg.com/profile_images/1004218395091324928/Nzgx3YFV_normal.jpg")</f>
        <v>http://pbs.twimg.com/profile_images/1004218395091324928/Nzgx3YFV_normal.jpg</v>
      </c>
      <c r="G10" s="15"/>
      <c r="H10" s="16" t="s">
        <v>222</v>
      </c>
      <c r="I10" s="68"/>
      <c r="J10" s="68"/>
      <c r="K10" s="117" t="s">
        <v>338</v>
      </c>
      <c r="L10" s="95"/>
      <c r="M10" s="96">
        <v>1633.7960205078125</v>
      </c>
      <c r="N10" s="96">
        <v>9834.54296875</v>
      </c>
      <c r="O10" s="78"/>
      <c r="P10" s="97"/>
      <c r="Q10" s="97"/>
      <c r="R10" s="98"/>
      <c r="S10" s="98"/>
      <c r="T10" s="98"/>
      <c r="U10" s="98"/>
      <c r="V10" s="53"/>
      <c r="W10" s="53"/>
      <c r="X10" s="53"/>
      <c r="Y10" s="53"/>
      <c r="Z10" s="52"/>
      <c r="AA10" s="81">
        <v>10</v>
      </c>
      <c r="AB10" s="81"/>
      <c r="AC10" s="99"/>
      <c r="AD10" s="84" t="s">
        <v>302</v>
      </c>
      <c r="AE10" s="90" t="s">
        <v>312</v>
      </c>
      <c r="AF10" s="84">
        <v>467</v>
      </c>
      <c r="AG10" s="84">
        <v>546</v>
      </c>
      <c r="AH10" s="84">
        <v>2472</v>
      </c>
      <c r="AI10" s="84">
        <v>1872</v>
      </c>
      <c r="AJ10" s="84"/>
      <c r="AK10" s="84" t="s">
        <v>321</v>
      </c>
      <c r="AL10" s="84" t="s">
        <v>328</v>
      </c>
      <c r="AM10" s="88" t="str">
        <f>HYPERLINK("https://t.co/mxlXiN9OUZ")</f>
        <v>https://t.co/mxlXiN9OUZ</v>
      </c>
      <c r="AN10" s="84"/>
      <c r="AO10" s="86">
        <v>42286.05260416667</v>
      </c>
      <c r="AP10" s="88" t="str">
        <f>HYPERLINK("https://pbs.twimg.com/profile_banners/3831062352/1510977321")</f>
        <v>https://pbs.twimg.com/profile_banners/3831062352/1510977321</v>
      </c>
      <c r="AQ10" s="84" t="b">
        <v>1</v>
      </c>
      <c r="AR10" s="84" t="b">
        <v>0</v>
      </c>
      <c r="AS10" s="84" t="b">
        <v>0</v>
      </c>
      <c r="AT10" s="84"/>
      <c r="AU10" s="84">
        <v>30</v>
      </c>
      <c r="AV10" s="88" t="str">
        <f>HYPERLINK("http://abs.twimg.com/images/themes/theme1/bg.png")</f>
        <v>http://abs.twimg.com/images/themes/theme1/bg.png</v>
      </c>
      <c r="AW10" s="84" t="b">
        <v>0</v>
      </c>
      <c r="AX10" s="84" t="s">
        <v>331</v>
      </c>
      <c r="AY10" s="88" t="str">
        <f>HYPERLINK("https://twitter.com/h2orianna")</f>
        <v>https://twitter.com/h2orianna</v>
      </c>
      <c r="AZ10" s="84" t="s">
        <v>65</v>
      </c>
      <c r="BA10" s="84" t="str">
        <f>REPLACE(INDEX(GroupVertices[Group],MATCH(Vertices[[#This Row],[Vertex]],GroupVertices[Vertex],0)),1,1,"")</f>
        <v>1</v>
      </c>
      <c r="BB10" s="2"/>
      <c r="BC10" s="3"/>
      <c r="BD10" s="3"/>
      <c r="BE10" s="3"/>
      <c r="BF10" s="3"/>
    </row>
    <row r="11" spans="1:58" ht="15">
      <c r="A11" s="14" t="s">
        <v>223</v>
      </c>
      <c r="B11" s="15"/>
      <c r="C11" s="15"/>
      <c r="D11" s="94"/>
      <c r="E11" s="80"/>
      <c r="F11" s="115" t="str">
        <f>HYPERLINK("http://pbs.twimg.com/profile_images/864250630663163904/oXnJPPG__normal.jpg")</f>
        <v>http://pbs.twimg.com/profile_images/864250630663163904/oXnJPPG__normal.jpg</v>
      </c>
      <c r="G11" s="15"/>
      <c r="H11" s="16" t="s">
        <v>223</v>
      </c>
      <c r="I11" s="68"/>
      <c r="J11" s="68"/>
      <c r="K11" s="117" t="s">
        <v>339</v>
      </c>
      <c r="L11" s="95"/>
      <c r="M11" s="96">
        <v>115.86326599121094</v>
      </c>
      <c r="N11" s="96">
        <v>2969.4794921875</v>
      </c>
      <c r="O11" s="78"/>
      <c r="P11" s="97"/>
      <c r="Q11" s="97"/>
      <c r="R11" s="98"/>
      <c r="S11" s="98"/>
      <c r="T11" s="98"/>
      <c r="U11" s="98"/>
      <c r="V11" s="53"/>
      <c r="W11" s="53"/>
      <c r="X11" s="53"/>
      <c r="Y11" s="53"/>
      <c r="Z11" s="52"/>
      <c r="AA11" s="81">
        <v>11</v>
      </c>
      <c r="AB11" s="81"/>
      <c r="AC11" s="99"/>
      <c r="AD11" s="84" t="s">
        <v>303</v>
      </c>
      <c r="AE11" s="90" t="s">
        <v>313</v>
      </c>
      <c r="AF11" s="84">
        <v>216</v>
      </c>
      <c r="AG11" s="84">
        <v>323</v>
      </c>
      <c r="AH11" s="84">
        <v>263</v>
      </c>
      <c r="AI11" s="84">
        <v>291</v>
      </c>
      <c r="AJ11" s="84"/>
      <c r="AK11" s="84" t="s">
        <v>322</v>
      </c>
      <c r="AL11" s="84" t="s">
        <v>329</v>
      </c>
      <c r="AM11" s="88" t="str">
        <f>HYPERLINK("https://t.co/mxlXiN9OUZ")</f>
        <v>https://t.co/mxlXiN9OUZ</v>
      </c>
      <c r="AN11" s="84"/>
      <c r="AO11" s="86">
        <v>42869.87815972222</v>
      </c>
      <c r="AP11" s="88" t="str">
        <f>HYPERLINK("https://pbs.twimg.com/profile_banners/863862622357041153/1494888611")</f>
        <v>https://pbs.twimg.com/profile_banners/863862622357041153/1494888611</v>
      </c>
      <c r="AQ11" s="84" t="b">
        <v>1</v>
      </c>
      <c r="AR11" s="84" t="b">
        <v>0</v>
      </c>
      <c r="AS11" s="84" t="b">
        <v>0</v>
      </c>
      <c r="AT11" s="84"/>
      <c r="AU11" s="84">
        <v>8</v>
      </c>
      <c r="AV11" s="84"/>
      <c r="AW11" s="84" t="b">
        <v>0</v>
      </c>
      <c r="AX11" s="84" t="s">
        <v>331</v>
      </c>
      <c r="AY11" s="88" t="str">
        <f>HYPERLINK("https://twitter.com/aquacycl")</f>
        <v>https://twitter.com/aquacycl</v>
      </c>
      <c r="AZ11" s="84" t="s">
        <v>65</v>
      </c>
      <c r="BA11" s="84" t="str">
        <f>REPLACE(INDEX(GroupVertices[Group],MATCH(Vertices[[#This Row],[Vertex]],GroupVertices[Vertex],0)),1,1,"")</f>
        <v>1</v>
      </c>
      <c r="BB11" s="2"/>
      <c r="BC11" s="3"/>
      <c r="BD11" s="3"/>
      <c r="BE11" s="3"/>
      <c r="BF11" s="3"/>
    </row>
    <row r="12" spans="1:58" ht="15">
      <c r="A12" s="100" t="s">
        <v>218</v>
      </c>
      <c r="B12" s="101"/>
      <c r="C12" s="101"/>
      <c r="D12" s="102"/>
      <c r="E12" s="103"/>
      <c r="F12" s="116" t="str">
        <f>HYPERLINK("http://pbs.twimg.com/profile_images/1426924675125239822/PeVTAwoZ_normal.jpg")</f>
        <v>http://pbs.twimg.com/profile_images/1426924675125239822/PeVTAwoZ_normal.jpg</v>
      </c>
      <c r="G12" s="101"/>
      <c r="H12" s="104" t="s">
        <v>218</v>
      </c>
      <c r="I12" s="105"/>
      <c r="J12" s="105"/>
      <c r="K12" s="118" t="s">
        <v>340</v>
      </c>
      <c r="L12" s="106"/>
      <c r="M12" s="107">
        <v>8924.3681640625</v>
      </c>
      <c r="N12" s="107">
        <v>2581.978515625</v>
      </c>
      <c r="O12" s="108"/>
      <c r="P12" s="109"/>
      <c r="Q12" s="109"/>
      <c r="R12" s="110"/>
      <c r="S12" s="110"/>
      <c r="T12" s="110"/>
      <c r="U12" s="110"/>
      <c r="V12" s="111"/>
      <c r="W12" s="111"/>
      <c r="X12" s="111"/>
      <c r="Y12" s="111"/>
      <c r="Z12" s="112"/>
      <c r="AA12" s="113">
        <v>12</v>
      </c>
      <c r="AB12" s="113"/>
      <c r="AC12" s="114"/>
      <c r="AD12" s="84" t="s">
        <v>304</v>
      </c>
      <c r="AE12" s="90" t="s">
        <v>266</v>
      </c>
      <c r="AF12" s="84">
        <v>115</v>
      </c>
      <c r="AG12" s="84">
        <v>220</v>
      </c>
      <c r="AH12" s="84">
        <v>1060</v>
      </c>
      <c r="AI12" s="84">
        <v>85</v>
      </c>
      <c r="AJ12" s="84"/>
      <c r="AK12" s="84" t="s">
        <v>323</v>
      </c>
      <c r="AL12" s="84" t="s">
        <v>330</v>
      </c>
      <c r="AM12" s="88" t="str">
        <f>HYPERLINK("https://t.co/kw8NoxiG0Q")</f>
        <v>https://t.co/kw8NoxiG0Q</v>
      </c>
      <c r="AN12" s="84"/>
      <c r="AO12" s="86">
        <v>43627.346597222226</v>
      </c>
      <c r="AP12" s="88" t="str">
        <f>HYPERLINK("https://pbs.twimg.com/profile_banners/1138359992086540288/1650457919")</f>
        <v>https://pbs.twimg.com/profile_banners/1138359992086540288/1650457919</v>
      </c>
      <c r="AQ12" s="84" t="b">
        <v>0</v>
      </c>
      <c r="AR12" s="84" t="b">
        <v>0</v>
      </c>
      <c r="AS12" s="84" t="b">
        <v>0</v>
      </c>
      <c r="AT12" s="84"/>
      <c r="AU12" s="84">
        <v>1</v>
      </c>
      <c r="AV12" s="88" t="str">
        <f>HYPERLINK("http://abs.twimg.com/images/themes/theme1/bg.png")</f>
        <v>http://abs.twimg.com/images/themes/theme1/bg.png</v>
      </c>
      <c r="AW12" s="84" t="b">
        <v>0</v>
      </c>
      <c r="AX12" s="84" t="s">
        <v>331</v>
      </c>
      <c r="AY12" s="88" t="str">
        <f>HYPERLINK("https://twitter.com/mitconofficial")</f>
        <v>https://twitter.com/mitconofficial</v>
      </c>
      <c r="AZ12" s="84" t="s">
        <v>66</v>
      </c>
      <c r="BA12" s="84" t="str">
        <f>REPLACE(INDEX(GroupVertices[Group],MATCH(Vertices[[#This Row],[Vertex]],GroupVertices[Vertex],0)),1,1,"")</f>
        <v>2</v>
      </c>
      <c r="BB12" s="2"/>
      <c r="BC12" s="3"/>
      <c r="BD12" s="3"/>
      <c r="BE12" s="3"/>
      <c r="BF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388</v>
      </c>
    </row>
    <row r="3" spans="1:25" ht="15">
      <c r="A3" s="83" t="s">
        <v>380</v>
      </c>
      <c r="B3" s="121" t="s">
        <v>382</v>
      </c>
      <c r="C3" s="121" t="s">
        <v>56</v>
      </c>
      <c r="D3" s="119"/>
      <c r="E3" s="15"/>
      <c r="F3" s="16" t="s">
        <v>380</v>
      </c>
      <c r="G3" s="78"/>
      <c r="H3" s="78"/>
      <c r="I3" s="120">
        <v>3</v>
      </c>
      <c r="J3" s="65"/>
      <c r="K3" s="51">
        <v>6</v>
      </c>
      <c r="L3" s="51">
        <v>9</v>
      </c>
      <c r="M3" s="51">
        <v>2</v>
      </c>
      <c r="N3" s="51">
        <v>11</v>
      </c>
      <c r="O3" s="51">
        <v>0</v>
      </c>
      <c r="P3" s="52">
        <v>0.1111111111111111</v>
      </c>
      <c r="Q3" s="52">
        <v>0.2</v>
      </c>
      <c r="R3" s="51">
        <v>1</v>
      </c>
      <c r="S3" s="51">
        <v>0</v>
      </c>
      <c r="T3" s="51">
        <v>6</v>
      </c>
      <c r="U3" s="51">
        <v>11</v>
      </c>
      <c r="V3" s="51">
        <v>2</v>
      </c>
      <c r="W3" s="52">
        <v>1.166667</v>
      </c>
      <c r="X3" s="52">
        <v>0.3333333333333333</v>
      </c>
      <c r="Y3" s="84" t="s">
        <v>389</v>
      </c>
    </row>
    <row r="4" spans="1:25" ht="15">
      <c r="A4" s="83" t="s">
        <v>381</v>
      </c>
      <c r="B4" s="121" t="s">
        <v>383</v>
      </c>
      <c r="C4" s="121" t="s">
        <v>56</v>
      </c>
      <c r="D4" s="119"/>
      <c r="E4" s="15"/>
      <c r="F4" s="16" t="s">
        <v>381</v>
      </c>
      <c r="G4" s="78"/>
      <c r="H4" s="78"/>
      <c r="I4" s="120">
        <v>4</v>
      </c>
      <c r="J4" s="81"/>
      <c r="K4" s="51">
        <v>4</v>
      </c>
      <c r="L4" s="51">
        <v>3</v>
      </c>
      <c r="M4" s="51">
        <v>4</v>
      </c>
      <c r="N4" s="51">
        <v>7</v>
      </c>
      <c r="O4" s="51">
        <v>7</v>
      </c>
      <c r="P4" s="52" t="s">
        <v>387</v>
      </c>
      <c r="Q4" s="52" t="s">
        <v>387</v>
      </c>
      <c r="R4" s="51">
        <v>4</v>
      </c>
      <c r="S4" s="51">
        <v>4</v>
      </c>
      <c r="T4" s="51">
        <v>1</v>
      </c>
      <c r="U4" s="51">
        <v>4</v>
      </c>
      <c r="V4" s="51">
        <v>0</v>
      </c>
      <c r="W4" s="52">
        <v>0</v>
      </c>
      <c r="X4" s="52">
        <v>0</v>
      </c>
      <c r="Y4" s="84" t="s">
        <v>390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380</v>
      </c>
      <c r="B2" s="90" t="s">
        <v>217</v>
      </c>
      <c r="C2" s="84">
        <f>VLOOKUP(GroupVertices[[#This Row],[Vertex]],Vertices[],MATCH("ID",Vertices[[#Headers],[Vertex]:[Vertex Group]],0),FALSE)</f>
        <v>8</v>
      </c>
    </row>
    <row r="3" spans="1:3" ht="15">
      <c r="A3" s="85" t="s">
        <v>380</v>
      </c>
      <c r="B3" s="90" t="s">
        <v>223</v>
      </c>
      <c r="C3" s="84">
        <f>VLOOKUP(GroupVertices[[#This Row],[Vertex]],Vertices[],MATCH("ID",Vertices[[#Headers],[Vertex]:[Vertex Group]],0),FALSE)</f>
        <v>11</v>
      </c>
    </row>
    <row r="4" spans="1:3" ht="15">
      <c r="A4" s="85" t="s">
        <v>380</v>
      </c>
      <c r="B4" s="90" t="s">
        <v>216</v>
      </c>
      <c r="C4" s="84">
        <f>VLOOKUP(GroupVertices[[#This Row],[Vertex]],Vertices[],MATCH("ID",Vertices[[#Headers],[Vertex]:[Vertex Group]],0),FALSE)</f>
        <v>6</v>
      </c>
    </row>
    <row r="5" spans="1:3" ht="15">
      <c r="A5" s="85" t="s">
        <v>380</v>
      </c>
      <c r="B5" s="90" t="s">
        <v>222</v>
      </c>
      <c r="C5" s="84">
        <f>VLOOKUP(GroupVertices[[#This Row],[Vertex]],Vertices[],MATCH("ID",Vertices[[#Headers],[Vertex]:[Vertex Group]],0),FALSE)</f>
        <v>10</v>
      </c>
    </row>
    <row r="6" spans="1:3" ht="15">
      <c r="A6" s="85" t="s">
        <v>380</v>
      </c>
      <c r="B6" s="90" t="s">
        <v>221</v>
      </c>
      <c r="C6" s="84">
        <f>VLOOKUP(GroupVertices[[#This Row],[Vertex]],Vertices[],MATCH("ID",Vertices[[#Headers],[Vertex]:[Vertex Group]],0),FALSE)</f>
        <v>9</v>
      </c>
    </row>
    <row r="7" spans="1:3" ht="15">
      <c r="A7" s="85" t="s">
        <v>380</v>
      </c>
      <c r="B7" s="90" t="s">
        <v>220</v>
      </c>
      <c r="C7" s="84">
        <f>VLOOKUP(GroupVertices[[#This Row],[Vertex]],Vertices[],MATCH("ID",Vertices[[#Headers],[Vertex]:[Vertex Group]],0),FALSE)</f>
        <v>7</v>
      </c>
    </row>
    <row r="8" spans="1:3" ht="15">
      <c r="A8" s="85" t="s">
        <v>381</v>
      </c>
      <c r="B8" s="90" t="s">
        <v>219</v>
      </c>
      <c r="C8" s="84">
        <f>VLOOKUP(GroupVertices[[#This Row],[Vertex]],Vertices[],MATCH("ID",Vertices[[#Headers],[Vertex]:[Vertex Group]],0),FALSE)</f>
        <v>3</v>
      </c>
    </row>
    <row r="9" spans="1:3" ht="15">
      <c r="A9" s="85" t="s">
        <v>381</v>
      </c>
      <c r="B9" s="90" t="s">
        <v>214</v>
      </c>
      <c r="C9" s="84">
        <f>VLOOKUP(GroupVertices[[#This Row],[Vertex]],Vertices[],MATCH("ID",Vertices[[#Headers],[Vertex]:[Vertex Group]],0),FALSE)</f>
        <v>4</v>
      </c>
    </row>
    <row r="10" spans="1:3" ht="15">
      <c r="A10" s="85" t="s">
        <v>381</v>
      </c>
      <c r="B10" s="90" t="s">
        <v>215</v>
      </c>
      <c r="C10" s="84">
        <f>VLOOKUP(GroupVertices[[#This Row],[Vertex]],Vertices[],MATCH("ID",Vertices[[#Headers],[Vertex]:[Vertex Group]],0),FALSE)</f>
        <v>5</v>
      </c>
    </row>
    <row r="11" spans="1:3" ht="15">
      <c r="A11" s="85" t="s">
        <v>381</v>
      </c>
      <c r="B11" s="90" t="s">
        <v>218</v>
      </c>
      <c r="C11" s="84">
        <f>VLOOKUP(GroupVertices[[#This Row],[Vertex]],Vertices[],MATCH("ID",Vertices[[#Headers],[Vertex]:[Vertex Group]],0),FALSE)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c r="D3" s="55"/>
      <c r="E3" s="67"/>
      <c r="F3" s="56"/>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215</v>
      </c>
      <c r="B5" s="83" t="s">
        <v>215</v>
      </c>
      <c r="C5" s="54"/>
      <c r="D5" s="55"/>
      <c r="E5" s="67"/>
      <c r="F5" s="56"/>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REPLACE(INDEX(GroupVertices[Group],MATCH(Edges11[[#This Row],[Vertex 1]],GroupVertices[Vertex],0)),1,1,"")</f>
        <v>2</v>
      </c>
      <c r="BE5" s="84" t="str">
        <f>REPLACE(INDEX(GroupVertices[Group],MATCH(Edges11[[#This Row],[Vertex 2]],GroupVertices[Vertex],0)),1,1,"")</f>
        <v>2</v>
      </c>
    </row>
    <row r="6" spans="1:57" ht="15">
      <c r="A6" s="83" t="s">
        <v>215</v>
      </c>
      <c r="B6" s="83" t="s">
        <v>215</v>
      </c>
      <c r="C6" s="54"/>
      <c r="D6" s="55"/>
      <c r="E6" s="67"/>
      <c r="F6" s="56"/>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REPLACE(INDEX(GroupVertices[Group],MATCH(Edges11[[#This Row],[Vertex 1]],GroupVertices[Vertex],0)),1,1,"")</f>
        <v>2</v>
      </c>
      <c r="BE6" s="84" t="str">
        <f>REPLACE(INDEX(GroupVertices[Group],MATCH(Edges11[[#This Row],[Vertex 2]],GroupVertices[Vertex],0)),1,1,"")</f>
        <v>2</v>
      </c>
    </row>
    <row r="7" spans="1:57" ht="15">
      <c r="A7" s="83" t="s">
        <v>215</v>
      </c>
      <c r="B7" s="83" t="s">
        <v>215</v>
      </c>
      <c r="C7" s="54"/>
      <c r="D7" s="55"/>
      <c r="E7" s="67"/>
      <c r="F7" s="56"/>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REPLACE(INDEX(GroupVertices[Group],MATCH(Edges11[[#This Row],[Vertex 1]],GroupVertices[Vertex],0)),1,1,"")</f>
        <v>2</v>
      </c>
      <c r="BE7" s="84" t="str">
        <f>REPLACE(INDEX(GroupVertices[Group],MATCH(Edges11[[#This Row],[Vertex 2]],GroupVertices[Vertex],0)),1,1,"")</f>
        <v>2</v>
      </c>
    </row>
    <row r="8" spans="1:57" ht="15">
      <c r="A8" s="83" t="s">
        <v>215</v>
      </c>
      <c r="B8" s="83" t="s">
        <v>215</v>
      </c>
      <c r="C8" s="54"/>
      <c r="D8" s="55"/>
      <c r="E8" s="67"/>
      <c r="F8" s="56"/>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REPLACE(INDEX(GroupVertices[Group],MATCH(Edges11[[#This Row],[Vertex 1]],GroupVertices[Vertex],0)),1,1,"")</f>
        <v>2</v>
      </c>
      <c r="BE8" s="84" t="str">
        <f>REPLACE(INDEX(GroupVertices[Group],MATCH(Edges11[[#This Row],[Vertex 2]],GroupVertices[Vertex],0)),1,1,"")</f>
        <v>2</v>
      </c>
    </row>
    <row r="9" spans="1:57" ht="15">
      <c r="A9" s="83" t="s">
        <v>216</v>
      </c>
      <c r="B9" s="83" t="s">
        <v>220</v>
      </c>
      <c r="C9" s="54"/>
      <c r="D9" s="55"/>
      <c r="E9" s="67"/>
      <c r="F9" s="56"/>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217</v>
      </c>
      <c r="B10" s="83" t="s">
        <v>220</v>
      </c>
      <c r="C10" s="54"/>
      <c r="D10" s="55"/>
      <c r="E10" s="67"/>
      <c r="F10" s="56"/>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216</v>
      </c>
      <c r="B11" s="83" t="s">
        <v>221</v>
      </c>
      <c r="C11" s="54"/>
      <c r="D11" s="55"/>
      <c r="E11" s="67"/>
      <c r="F11" s="56"/>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217</v>
      </c>
      <c r="B12" s="83" t="s">
        <v>221</v>
      </c>
      <c r="C12" s="54"/>
      <c r="D12" s="55"/>
      <c r="E12" s="67"/>
      <c r="F12" s="56"/>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216</v>
      </c>
      <c r="B13" s="83" t="s">
        <v>222</v>
      </c>
      <c r="C13" s="54"/>
      <c r="D13" s="55"/>
      <c r="E13" s="67"/>
      <c r="F13" s="56"/>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217</v>
      </c>
      <c r="B14" s="83" t="s">
        <v>222</v>
      </c>
      <c r="C14" s="54"/>
      <c r="D14" s="55"/>
      <c r="E14" s="67"/>
      <c r="F14" s="56"/>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223</v>
      </c>
      <c r="C15" s="54"/>
      <c r="D15" s="55"/>
      <c r="E15" s="67"/>
      <c r="F15" s="56"/>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223</v>
      </c>
      <c r="C16" s="54"/>
      <c r="D16" s="55"/>
      <c r="E16" s="67"/>
      <c r="F16" s="56"/>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217</v>
      </c>
      <c r="C17" s="54"/>
      <c r="D17" s="55"/>
      <c r="E17" s="67"/>
      <c r="F17" s="56"/>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217</v>
      </c>
      <c r="B18" s="83" t="s">
        <v>216</v>
      </c>
      <c r="C18" s="54"/>
      <c r="D18" s="55"/>
      <c r="E18" s="67"/>
      <c r="F18" s="56"/>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217</v>
      </c>
      <c r="B19" s="83" t="s">
        <v>216</v>
      </c>
      <c r="C19" s="54"/>
      <c r="D19" s="55"/>
      <c r="E19" s="67"/>
      <c r="F19" s="56"/>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218</v>
      </c>
      <c r="B20" s="83" t="s">
        <v>218</v>
      </c>
      <c r="C20" s="54"/>
      <c r="D20" s="55"/>
      <c r="E20" s="67"/>
      <c r="F20" s="56"/>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REPLACE(INDEX(GroupVertices[Group],MATCH(Edges11[[#This Row],[Vertex 1]],GroupVertices[Vertex],0)),1,1,"")</f>
        <v>2</v>
      </c>
      <c r="BE20"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399</v>
      </c>
    </row>
    <row r="24" spans="10:11" ht="409.5">
      <c r="J24" t="s">
        <v>377</v>
      </c>
      <c r="K24" s="13" t="s">
        <v>398</v>
      </c>
    </row>
    <row r="25" spans="10:11" ht="15">
      <c r="J25" t="s">
        <v>378</v>
      </c>
      <c r="K25" t="b">
        <v>0</v>
      </c>
    </row>
    <row r="26" spans="10:11" ht="15">
      <c r="J26" t="s">
        <v>396</v>
      </c>
      <c r="K26" t="s">
        <v>397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392</v>
      </c>
      <c r="B25" t="s">
        <v>391</v>
      </c>
    </row>
    <row r="26" spans="1:2" ht="15">
      <c r="A26" s="123">
        <v>44665.75038194445</v>
      </c>
      <c r="B26" s="3">
        <v>1</v>
      </c>
    </row>
    <row r="27" spans="1:2" ht="15">
      <c r="A27" s="123">
        <v>44666.75258101852</v>
      </c>
      <c r="B27" s="3">
        <v>1</v>
      </c>
    </row>
    <row r="28" spans="1:2" ht="15">
      <c r="A28" s="123">
        <v>44672.56810185185</v>
      </c>
      <c r="B28" s="3">
        <v>1</v>
      </c>
    </row>
    <row r="29" spans="1:2" ht="15">
      <c r="A29" s="123">
        <v>44672.743472222224</v>
      </c>
      <c r="B29" s="3">
        <v>1</v>
      </c>
    </row>
    <row r="30" spans="1:2" ht="15">
      <c r="A30" s="123">
        <v>44673.29738425926</v>
      </c>
      <c r="B30" s="3">
        <v>1</v>
      </c>
    </row>
    <row r="31" spans="1:2" ht="15">
      <c r="A31" s="123">
        <v>44673.6078125</v>
      </c>
      <c r="B31" s="3">
        <v>5</v>
      </c>
    </row>
    <row r="32" spans="1:2" ht="15">
      <c r="A32" s="123">
        <v>44673.7484837963</v>
      </c>
      <c r="B32" s="3">
        <v>1</v>
      </c>
    </row>
    <row r="33" spans="1:2" ht="15">
      <c r="A33" s="123">
        <v>44673.85224537037</v>
      </c>
      <c r="B33" s="3">
        <v>6</v>
      </c>
    </row>
    <row r="34" spans="1:2" ht="15">
      <c r="A34" s="123">
        <v>44675.43481481481</v>
      </c>
      <c r="B34" s="3">
        <v>1</v>
      </c>
    </row>
    <row r="35" spans="1:2" ht="15">
      <c r="A35" s="123" t="s">
        <v>393</v>
      </c>
      <c r="B35"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2022-04-26T03:39:39Z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